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F:\REVISORGÅRDEN\Fagligt materiale\COVID-19\"/>
    </mc:Choice>
  </mc:AlternateContent>
  <bookViews>
    <workbookView xWindow="7380" yWindow="0" windowWidth="21600" windowHeight="11145"/>
  </bookViews>
  <sheets>
    <sheet name="Lønkompensation ved hjemsend." sheetId="1" r:id="rId1"/>
    <sheet name="Refusion af sygedagpenge" sheetId="2" r:id="rId2"/>
    <sheet name="Kompensation for faste udgifter" sheetId="4" r:id="rId3"/>
    <sheet name="Kompensation til selvstændige" sheetId="3" r:id="rId4"/>
  </sheets>
  <definedNames>
    <definedName name="_xlnm.Print_Area" localSheetId="2">'Kompensation for faste udgifter'!$A$1:$E$23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D7" i="3"/>
  <c r="D14" i="4"/>
  <c r="D15" i="4" s="1"/>
  <c r="D21" i="4" l="1"/>
  <c r="D23" i="4" s="1"/>
  <c r="D5" i="1"/>
  <c r="E5" i="1" l="1"/>
  <c r="F6" i="2"/>
  <c r="F5" i="2" l="1"/>
  <c r="F9" i="1"/>
  <c r="G9" i="1" s="1"/>
  <c r="H9" i="1" s="1"/>
  <c r="F10" i="1"/>
  <c r="G10" i="1" s="1"/>
  <c r="H10" i="1" s="1"/>
  <c r="F8" i="1"/>
  <c r="G8" i="1" s="1"/>
  <c r="F7" i="1"/>
  <c r="G7" i="1" s="1"/>
  <c r="H8" i="1" l="1"/>
  <c r="H7" i="1"/>
</calcChain>
</file>

<file path=xl/sharedStrings.xml><?xml version="1.0" encoding="utf-8"?>
<sst xmlns="http://schemas.openxmlformats.org/spreadsheetml/2006/main" count="118" uniqueCount="95">
  <si>
    <t>Fakta:</t>
  </si>
  <si>
    <t>Refusion</t>
  </si>
  <si>
    <t>LØNKOMPENSATION VED HJEMSENDELSE AF MEDARBERBEJDERE</t>
  </si>
  <si>
    <t>▪ Der ydes lønkompensation til virksomheder, der hjemsender minimum 30 % af medarbejderne, eller som hjemsender mere end 50 medarbejdere</t>
  </si>
  <si>
    <t>▪ Til medarbejdere, der er fastansat efter funktionærloven, ydes der en lønkompensation på 75 % af lønnen (dog max 23.000 DKK)</t>
  </si>
  <si>
    <t>▪ Til medarbejdere, der er timelønnede, ikke-funktionærer eller ansat på funktionær-lignende vilkår, ydes der en lønkompensation på 90 % af lønnen, dog maksimalt kr. 26.000</t>
  </si>
  <si>
    <t>▪ Der skal tages udgangspunkt i den fulde løn, inklusiv feriepenge, pension m.v.</t>
  </si>
  <si>
    <t>▪ Ansøgning om lønkompensation kan (forventeligt) foretages på www.virk.dk fra midten af uge 13, og udbetaling forventes at ske fra uge 14</t>
  </si>
  <si>
    <t>▪ Lønkompensationen gives foreløbigt for perioden 9. marts 2020 - 9. juni 2020</t>
  </si>
  <si>
    <t>Krav (tjekliste)</t>
  </si>
  <si>
    <t xml:space="preserve"> ▪ Hjemsendelsen må ikke kombineres med afskedigelse af medarbejdere på grund af økonomi i den ansøgte kompensationsperiode</t>
  </si>
  <si>
    <t xml:space="preserve"> ▪ Såfremt medarbejderen ikke har opsparet ferie eller afspadsering til de 5 dage, skal medarbejderen holde tjenestefri uden løn eller anvende feriedag fra det nye ferieår, til dækning af de 5 dage</t>
  </si>
  <si>
    <r>
      <t xml:space="preserve"> </t>
    </r>
    <r>
      <rPr>
        <sz val="11"/>
        <color theme="1"/>
        <rFont val="Calibri"/>
        <family val="2"/>
      </rPr>
      <t>▪ M</t>
    </r>
    <r>
      <rPr>
        <sz val="11"/>
        <color theme="1"/>
        <rFont val="Calibri"/>
        <family val="2"/>
        <scheme val="minor"/>
      </rPr>
      <t>edarbejderen må ikke arbejde i hjemsendelsesperioden.</t>
    </r>
  </si>
  <si>
    <r>
      <t xml:space="preserve"> </t>
    </r>
    <r>
      <rPr>
        <sz val="11"/>
        <color theme="1"/>
        <rFont val="Calibri"/>
        <family val="2"/>
      </rPr>
      <t>▪L</t>
    </r>
    <r>
      <rPr>
        <sz val="11"/>
        <color theme="1"/>
        <rFont val="Calibri"/>
        <family val="2"/>
        <scheme val="minor"/>
      </rPr>
      <t>øsarbejdere er ikke omfattet af begrebet timelønnede. Løsarbejdere skal have været skemalagt i vagtplanen i kompensationsperioden for at få kompensation</t>
    </r>
  </si>
  <si>
    <r>
      <rPr>
        <sz val="11"/>
        <color theme="1"/>
        <rFont val="Calibri"/>
        <family val="2"/>
      </rPr>
      <t xml:space="preserve">▪ </t>
    </r>
    <r>
      <rPr>
        <sz val="11"/>
        <color theme="1"/>
        <rFont val="Calibri"/>
        <family val="2"/>
        <scheme val="minor"/>
      </rPr>
      <t>Ejere eller medarbejdere med væsentlige ejerandel er ikke omfattet af lønkompensationsordningen</t>
    </r>
  </si>
  <si>
    <r>
      <rPr>
        <sz val="11"/>
        <color theme="1"/>
        <rFont val="Calibri"/>
        <family val="2"/>
      </rPr>
      <t xml:space="preserve">▪ </t>
    </r>
    <r>
      <rPr>
        <sz val="11"/>
        <color theme="1"/>
        <rFont val="Calibri"/>
        <family val="2"/>
        <scheme val="minor"/>
      </rPr>
      <t>Virksomheden skal dokumentere medarbejderens løniveau (ved en ansættelseskontrakt) indgået inden den 9. marts 2020</t>
    </r>
  </si>
  <si>
    <r>
      <rPr>
        <sz val="11"/>
        <color theme="1"/>
        <rFont val="Calibri"/>
        <family val="2"/>
      </rPr>
      <t xml:space="preserve">▪ </t>
    </r>
    <r>
      <rPr>
        <sz val="11"/>
        <color theme="1"/>
        <rFont val="Calibri"/>
        <family val="2"/>
        <scheme val="minor"/>
      </rPr>
      <t>Virksomheden skal dokumentere hjemsendelse, f.eks. ved underskrevet hjemsendelsesbrev (vedlagt som bilag)</t>
    </r>
  </si>
  <si>
    <r>
      <rPr>
        <sz val="11"/>
        <color theme="1"/>
        <rFont val="Calibri"/>
        <family val="2"/>
      </rPr>
      <t xml:space="preserve">▪ </t>
    </r>
    <r>
      <rPr>
        <sz val="11"/>
        <color theme="1"/>
        <rFont val="Calibri"/>
        <family val="2"/>
        <scheme val="minor"/>
      </rPr>
      <t>Virksomheden kan blive pålagt at skulle anvende revisorbistand til dokumentation.</t>
    </r>
  </si>
  <si>
    <t>Medarbejderens løn (inkl. pension og feriepenge m.v.):</t>
  </si>
  <si>
    <t>Procent af virksomhedens medarbejdere, der er hjemsendte:</t>
  </si>
  <si>
    <t>Hjemsendt funktionær A:</t>
  </si>
  <si>
    <t>Hjemsendt funktionær B:</t>
  </si>
  <si>
    <t>Beregning iht. procentsats</t>
  </si>
  <si>
    <t>REFUSION AF SYGEDAGPENGE FRA FØRSTE SYGEFRAVÆRSDAG</t>
  </si>
  <si>
    <t>▪ Såfremt en virksomhed har sygefravær blandt medarbejderne begrundet i COVID-19, suspenderes den normale arbejdsgiverperiode på 30 dage</t>
  </si>
  <si>
    <r>
      <t xml:space="preserve">▪ </t>
    </r>
    <r>
      <rPr>
        <sz val="11"/>
        <color theme="1"/>
        <rFont val="Calibri"/>
        <family val="2"/>
      </rPr>
      <t>Ordningen gælder for perioden 27. februar 2020 - 1. januar 2021</t>
    </r>
  </si>
  <si>
    <t>▪ Ordningen gælder såfremt, medarbejderen har været decideret syg med COVID-19-symptomer, eller hvis medarbejderen har været i pålagt hjemmeophold/karantæne af sundhedsmyndighederne</t>
  </si>
  <si>
    <t>▪ Pålagt karantæne af arbejdsgiver, eller fravær som følge af, at man er i en generel risikogruppe (ex gravide) er ikke omfattet af ordningen</t>
  </si>
  <si>
    <t>Krav (tjekliste):</t>
  </si>
  <si>
    <t>▪ Anmodning om refusion anmeldes via NemRefusion, ligesom al anden refusion, her er der en særlig afkrydsningsboks til sygefravær begrundet i COVID-19</t>
  </si>
  <si>
    <r>
      <rPr>
        <sz val="11"/>
        <color theme="1"/>
        <rFont val="Calibri"/>
        <family val="2"/>
      </rPr>
      <t xml:space="preserve">▪ </t>
    </r>
    <r>
      <rPr>
        <sz val="11"/>
        <color theme="1"/>
        <rFont val="Calibri"/>
        <family val="2"/>
        <scheme val="minor"/>
      </rPr>
      <t>Der er ikke krav om lægelig dokumentation, men medarbejderen skal bekræfte overfor NemRefusion, at de afgivne oplysninger om sygefraværet er korrekte</t>
    </r>
  </si>
  <si>
    <r>
      <rPr>
        <sz val="11"/>
        <color theme="1"/>
        <rFont val="Calibri"/>
        <family val="2"/>
      </rPr>
      <t xml:space="preserve">▪ </t>
    </r>
    <r>
      <rPr>
        <sz val="11"/>
        <color theme="1"/>
        <rFont val="Calibri"/>
        <family val="2"/>
        <scheme val="minor"/>
      </rPr>
      <t>Refusionsretten bortfalder hvis medarbejderen arbejder hjemmefra</t>
    </r>
  </si>
  <si>
    <r>
      <rPr>
        <sz val="11"/>
        <color theme="1"/>
        <rFont val="Calibri"/>
        <family val="2"/>
      </rPr>
      <t xml:space="preserve">▪ </t>
    </r>
    <r>
      <rPr>
        <sz val="11"/>
        <color theme="1"/>
        <rFont val="Calibri"/>
        <family val="2"/>
        <scheme val="minor"/>
      </rPr>
      <t>Medarbejderen skal opfylde de almindelige betingelser for refusion i syge- dagpengeloven, herunder at medarbejderen skal have været ansat uafbrudt de sidste 8 uger med mindst 74 timers beskæftigelse</t>
    </r>
  </si>
  <si>
    <t>Sygefravær som følge af COVID-19</t>
  </si>
  <si>
    <t>Refusionssats pr. time</t>
  </si>
  <si>
    <t>Antal sygefraværstimer</t>
  </si>
  <si>
    <r>
      <rPr>
        <b/>
        <sz val="11"/>
        <color theme="1"/>
        <rFont val="Calibri"/>
        <family val="2"/>
      </rPr>
      <t xml:space="preserve">▪ </t>
    </r>
    <r>
      <rPr>
        <b/>
        <sz val="11"/>
        <color theme="1"/>
        <rFont val="Calibri"/>
        <family val="2"/>
        <scheme val="minor"/>
      </rPr>
      <t>Ordningen gælder også for selvstændige, hvor egenbetalingsperioden på 2 uger suspenderes</t>
    </r>
  </si>
  <si>
    <t>MIDLERTIDIG KOMPENSATION TIL DÆKNING AF FASTE UDGIFTER</t>
  </si>
  <si>
    <r>
      <t xml:space="preserve">▪ Faste udgifter er eksempelvis </t>
    </r>
    <r>
      <rPr>
        <b/>
        <sz val="11"/>
        <color theme="1"/>
        <rFont val="Calibri"/>
        <family val="2"/>
      </rPr>
      <t>husleje</t>
    </r>
    <r>
      <rPr>
        <sz val="11"/>
        <color theme="1"/>
        <rFont val="Calibri"/>
        <family val="2"/>
      </rPr>
      <t xml:space="preserve">, </t>
    </r>
    <r>
      <rPr>
        <b/>
        <sz val="11"/>
        <color theme="1"/>
        <rFont val="Calibri"/>
        <family val="2"/>
      </rPr>
      <t xml:space="preserve">renteudgifter </t>
    </r>
    <r>
      <rPr>
        <sz val="11"/>
        <color theme="1"/>
        <rFont val="Calibri"/>
        <family val="2"/>
      </rPr>
      <t xml:space="preserve">og </t>
    </r>
    <r>
      <rPr>
        <b/>
        <sz val="11"/>
        <color theme="1"/>
        <rFont val="Calibri"/>
        <family val="2"/>
      </rPr>
      <t>udgifter på uopsigelige kontrakter (ex. leasingaftaler)</t>
    </r>
  </si>
  <si>
    <t>Dækningssatser:</t>
  </si>
  <si>
    <t>▪ Der kan alene ansøges om kompensation, såfremt de faste udgifter i perioden udgør minimum 25.000 DKK</t>
  </si>
  <si>
    <t>▪ Ordningen gælder for perioden 9. marts 2020 - 9. juni 2020</t>
  </si>
  <si>
    <r>
      <rPr>
        <sz val="11"/>
        <color theme="1"/>
        <rFont val="Calibri"/>
        <family val="2"/>
      </rPr>
      <t>▪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Dækningssatsen afhænger af graden af omsætningsnedgang (se skema til højre)</t>
    </r>
  </si>
  <si>
    <t>Medarbejder B (pålagt karantæne)</t>
  </si>
  <si>
    <t>Medarbejder A (syg)</t>
  </si>
  <si>
    <t>Kontrol/dokumentation:</t>
  </si>
  <si>
    <t>Antal hjemsendte medarbejdere i alt:</t>
  </si>
  <si>
    <t>Hjemsendt timelønnede A:</t>
  </si>
  <si>
    <t>Hjemsendt ikke-funktionær A:</t>
  </si>
  <si>
    <t>Antal ansatte i virksomheden   i alt:</t>
  </si>
  <si>
    <t>Udfyld selv de gule felter</t>
  </si>
  <si>
    <t>Omsætningsnedgang (i procent):</t>
  </si>
  <si>
    <t>Dækningssats (i procent):</t>
  </si>
  <si>
    <t>Ansøgning:</t>
  </si>
  <si>
    <t>▪ Ansøgning om kompensation indsendes digitalt til Erhvervsstyrelsen</t>
  </si>
  <si>
    <t>▪ Er man en nystartet virksomhed, eller en virksomhed, der har været i voldsom vækst det seneste år, skal omsætningsnedgangen dokumenteres på anden vis</t>
  </si>
  <si>
    <t>▪ Virksomheden skal i første omgang bekræfte på tro og love, at omsætningen er faldet</t>
  </si>
  <si>
    <t>Beregningseksempel:</t>
  </si>
  <si>
    <t>Beregningsekesempel:</t>
  </si>
  <si>
    <t>%</t>
  </si>
  <si>
    <t>Kompensation:</t>
  </si>
  <si>
    <t>DKK</t>
  </si>
  <si>
    <t>▪ Efterfølgende vil Erhvervsstyrelsen foretage en kontrol på baggrund af momsindberetninger. Der vil på baggrund heraf ske en eventuel efterreguerling svarende til det faktiske omsætningstab</t>
  </si>
  <si>
    <t>MIDLERTIDIG KOMPENSATION FOR SELVSTÆNDIGE OG FREELANCERE</t>
  </si>
  <si>
    <t>▪ Små selvstændige og freelancere, der oplever en omsætningsnedgang på 30 % eller mere som følge af COVID-19, kan blive kompenseret efter denne ordning</t>
  </si>
  <si>
    <t>▪ Har den selvstændige en medarbejdende ægtefælle, kan kompensationen udgøre op til 46.000 DKK pr. måned</t>
  </si>
  <si>
    <t>▪ Ordningen gælder for alle små virksomheder i Danmark, der har færre end 10 fuldtidsansatte</t>
  </si>
  <si>
    <r>
      <rPr>
        <sz val="11"/>
        <color theme="1"/>
        <rFont val="Calibri"/>
        <family val="2"/>
      </rPr>
      <t>▪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Ansøgningens indsendes til Erhvervsstyrelsen via virksomhedsguiden.dk</t>
    </r>
  </si>
  <si>
    <t>Omsætningstab:</t>
  </si>
  <si>
    <t>Dækningsprocent jf. interval i skema</t>
  </si>
  <si>
    <t>Påbud om lukning</t>
  </si>
  <si>
    <t>▪ Virksomhedens omsætning skal tidligere have ligget på over 15.000 DKK pr. måned</t>
  </si>
  <si>
    <t>Beregningseks. 1, enlig selvstændig</t>
  </si>
  <si>
    <t>Beregningseks. 2, medarbejdende ægtefælle</t>
  </si>
  <si>
    <t>40 - 59</t>
  </si>
  <si>
    <t>80 - 100</t>
  </si>
  <si>
    <t>60 - 79</t>
  </si>
  <si>
    <r>
      <t xml:space="preserve">▪ Virksomheder, der lider en større omsætningsnedgang som følge af COVID-19, kan ansøge om kompensation til dækning af dokumenterede </t>
    </r>
    <r>
      <rPr>
        <u/>
        <sz val="11"/>
        <color theme="1"/>
        <rFont val="Calibri"/>
        <family val="2"/>
      </rPr>
      <t>faste</t>
    </r>
    <r>
      <rPr>
        <sz val="11"/>
        <color theme="1"/>
        <rFont val="Calibri"/>
        <family val="2"/>
      </rPr>
      <t xml:space="preserve"> udgifter</t>
    </r>
  </si>
  <si>
    <t>▪ Den forventede omsætningsnedgang skal opgøres for hele eller en del af perioden fra den 9. marts 2020 - 9. juni 2020 med reference til samme periode sidste år</t>
  </si>
  <si>
    <t>▪ Godkender Erhvervsstyrelsen ansøgningen, og der udløses en kompensation, kan der ydes støtte på 80 % af omkostningerne til udarbejdelsen af en revisorerklæring</t>
  </si>
  <si>
    <t>Faste udgifter i perioden:</t>
  </si>
  <si>
    <t>Omsætningsnedgang</t>
  </si>
  <si>
    <t>Omsætning nu for perioden:</t>
  </si>
  <si>
    <t>Gns. omsætning for tidl. periode:</t>
  </si>
  <si>
    <t>Faste udgifter i alt</t>
  </si>
  <si>
    <t>Renteudgifter</t>
  </si>
  <si>
    <t>Leasing</t>
  </si>
  <si>
    <t>Husleje, ex. forbrug</t>
  </si>
  <si>
    <t>Andre faste udgifter</t>
  </si>
  <si>
    <r>
      <t xml:space="preserve">▪ Ansøgningen skal vedlægges en </t>
    </r>
    <r>
      <rPr>
        <u/>
        <sz val="11"/>
        <color theme="1"/>
        <rFont val="Calibri"/>
        <family val="2"/>
      </rPr>
      <t>revisorpåtegnet</t>
    </r>
    <r>
      <rPr>
        <sz val="11"/>
        <color theme="1"/>
        <rFont val="Calibri"/>
        <family val="2"/>
      </rPr>
      <t xml:space="preserve"> opgørelse over virksomhedens faste udgifter for månederne december 2019, januar 2020 og februar 2020</t>
    </r>
  </si>
  <si>
    <t>▪ Virksomheder, der er ramt af forbud mod at holde åbent, kan søge om 100 % kompensation til dækning af faste udgifter, så længe forbuddet gælder</t>
  </si>
  <si>
    <r>
      <rPr>
        <sz val="11"/>
        <color theme="1"/>
        <rFont val="Calibri"/>
        <family val="2"/>
      </rPr>
      <t xml:space="preserve">▪ Alle </t>
    </r>
    <r>
      <rPr>
        <sz val="11"/>
        <color theme="1"/>
        <rFont val="Calibri"/>
        <family val="2"/>
        <scheme val="minor"/>
      </rPr>
      <t xml:space="preserve">hjemsendt medarbejdere </t>
    </r>
    <r>
      <rPr>
        <u/>
        <sz val="11"/>
        <color theme="1"/>
        <rFont val="Calibri"/>
        <family val="2"/>
        <scheme val="minor"/>
      </rPr>
      <t>skal</t>
    </r>
    <r>
      <rPr>
        <sz val="11"/>
        <color theme="1"/>
        <rFont val="Calibri"/>
        <family val="2"/>
        <scheme val="minor"/>
      </rPr>
      <t xml:space="preserve"> anvende ferie og/eller afspadsering på i alt 5 dage i kompensationsperioden (disse 5 dage ydes der ikke lønkompensation for). Ved aftalt lønnedgang modtages lønkompensation for hele perioden og medarbejderen frætrækkes ikke de op til 5 feriedage.</t>
    </r>
  </si>
  <si>
    <t>Kompensation</t>
  </si>
  <si>
    <r>
      <t xml:space="preserve"> </t>
    </r>
    <r>
      <rPr>
        <sz val="11"/>
        <color theme="1"/>
        <rFont val="Calibri"/>
        <family val="2"/>
      </rPr>
      <t>▪ D</t>
    </r>
    <r>
      <rPr>
        <sz val="11"/>
        <color theme="1"/>
        <rFont val="Calibri"/>
        <family val="2"/>
        <scheme val="minor"/>
      </rPr>
      <t>er må ikke foretages delvis hjemsendelse og/eller fordeling af hjemsendelse af medarbejdere</t>
    </r>
  </si>
  <si>
    <t>▪ Kompensationen udgør 75 % af omsætningstabet i perioden, dog maksimalt 23.000 DKK pr. måned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</si>
</sst>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.9"/>
      <color theme="1"/>
      <name val="Calibri"/>
      <family val="2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MT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17C3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06">
    <xf numFmtId="0" fontId="0" fillId="0" borderId="0" xfId="0"/>
    <xf numFmtId="164" fontId="0" fillId="0" borderId="0" xfId="1" applyNumberFormat="1" applyFont="1"/>
    <xf numFmtId="9" fontId="0" fillId="0" borderId="0" xfId="2" applyNumberFormat="1" applyFont="1"/>
    <xf numFmtId="164" fontId="0" fillId="0" borderId="0" xfId="1" applyNumberFormat="1" applyFont="1" applyAlignment="1">
      <alignment horizontal="center"/>
    </xf>
    <xf numFmtId="0" fontId="0" fillId="0" borderId="0" xfId="0" applyBorder="1"/>
    <xf numFmtId="0" fontId="2" fillId="0" borderId="0" xfId="0" applyFont="1"/>
    <xf numFmtId="164" fontId="0" fillId="0" borderId="0" xfId="1" applyNumberFormat="1" applyFont="1" applyBorder="1"/>
    <xf numFmtId="164" fontId="0" fillId="0" borderId="0" xfId="0" applyNumberFormat="1" applyBorder="1"/>
    <xf numFmtId="0" fontId="2" fillId="2" borderId="2" xfId="0" applyFont="1" applyFill="1" applyBorder="1"/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/>
    <xf numFmtId="0" fontId="4" fillId="3" borderId="4" xfId="0" applyFont="1" applyFill="1" applyBorder="1"/>
    <xf numFmtId="0" fontId="0" fillId="3" borderId="5" xfId="0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5" borderId="0" xfId="0" applyFill="1" applyBorder="1"/>
    <xf numFmtId="0" fontId="2" fillId="4" borderId="10" xfId="0" applyFont="1" applyFill="1" applyBorder="1"/>
    <xf numFmtId="0" fontId="0" fillId="4" borderId="11" xfId="0" applyFill="1" applyBorder="1"/>
    <xf numFmtId="164" fontId="0" fillId="5" borderId="9" xfId="1" applyNumberFormat="1" applyFont="1" applyFill="1" applyBorder="1"/>
    <xf numFmtId="0" fontId="0" fillId="5" borderId="1" xfId="0" applyFill="1" applyBorder="1" applyAlignment="1">
      <alignment wrapText="1"/>
    </xf>
    <xf numFmtId="0" fontId="0" fillId="0" borderId="0" xfId="0" applyFill="1" applyBorder="1"/>
    <xf numFmtId="0" fontId="0" fillId="5" borderId="10" xfId="0" applyFill="1" applyBorder="1" applyAlignment="1">
      <alignment wrapText="1"/>
    </xf>
    <xf numFmtId="0" fontId="0" fillId="5" borderId="11" xfId="0" applyFill="1" applyBorder="1"/>
    <xf numFmtId="0" fontId="0" fillId="5" borderId="12" xfId="0" applyFill="1" applyBorder="1"/>
    <xf numFmtId="0" fontId="0" fillId="5" borderId="14" xfId="0" applyFill="1" applyBorder="1" applyAlignment="1">
      <alignment wrapText="1"/>
    </xf>
    <xf numFmtId="0" fontId="0" fillId="5" borderId="15" xfId="0" applyFill="1" applyBorder="1"/>
    <xf numFmtId="0" fontId="0" fillId="5" borderId="14" xfId="0" applyFill="1" applyBorder="1"/>
    <xf numFmtId="0" fontId="0" fillId="5" borderId="16" xfId="0" applyFill="1" applyBorder="1"/>
    <xf numFmtId="0" fontId="0" fillId="5" borderId="18" xfId="0" applyFill="1" applyBorder="1"/>
    <xf numFmtId="0" fontId="3" fillId="3" borderId="3" xfId="0" applyFont="1" applyFill="1" applyBorder="1"/>
    <xf numFmtId="0" fontId="2" fillId="2" borderId="5" xfId="0" applyFont="1" applyFill="1" applyBorder="1"/>
    <xf numFmtId="0" fontId="0" fillId="3" borderId="4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6" borderId="0" xfId="0" applyFill="1" applyBorder="1"/>
    <xf numFmtId="0" fontId="0" fillId="6" borderId="20" xfId="0" applyFill="1" applyBorder="1"/>
    <xf numFmtId="0" fontId="0" fillId="6" borderId="21" xfId="0" applyFill="1" applyBorder="1" applyAlignment="1">
      <alignment wrapText="1"/>
    </xf>
    <xf numFmtId="0" fontId="0" fillId="6" borderId="14" xfId="0" applyFill="1" applyBorder="1"/>
    <xf numFmtId="0" fontId="0" fillId="6" borderId="18" xfId="0" applyFill="1" applyBorder="1"/>
    <xf numFmtId="0" fontId="0" fillId="6" borderId="23" xfId="0" applyFill="1" applyBorder="1"/>
    <xf numFmtId="0" fontId="2" fillId="3" borderId="3" xfId="0" applyFont="1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5" borderId="27" xfId="0" applyFill="1" applyBorder="1"/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0" fillId="5" borderId="28" xfId="0" applyFill="1" applyBorder="1"/>
    <xf numFmtId="164" fontId="0" fillId="5" borderId="13" xfId="1" applyNumberFormat="1" applyFont="1" applyFill="1" applyBorder="1"/>
    <xf numFmtId="0" fontId="0" fillId="5" borderId="11" xfId="0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6" fillId="0" borderId="0" xfId="0" applyFont="1"/>
    <xf numFmtId="0" fontId="0" fillId="4" borderId="12" xfId="0" applyFill="1" applyBorder="1"/>
    <xf numFmtId="0" fontId="0" fillId="5" borderId="30" xfId="0" applyFill="1" applyBorder="1" applyAlignment="1">
      <alignment wrapText="1"/>
    </xf>
    <xf numFmtId="0" fontId="4" fillId="3" borderId="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0" fillId="3" borderId="4" xfId="0" applyFill="1" applyBorder="1"/>
    <xf numFmtId="0" fontId="0" fillId="5" borderId="10" xfId="0" applyFill="1" applyBorder="1"/>
    <xf numFmtId="0" fontId="0" fillId="0" borderId="0" xfId="0" applyFill="1"/>
    <xf numFmtId="0" fontId="2" fillId="0" borderId="0" xfId="0" applyFont="1" applyFill="1" applyBorder="1"/>
    <xf numFmtId="164" fontId="2" fillId="0" borderId="0" xfId="1" applyNumberFormat="1" applyFont="1" applyFill="1" applyBorder="1"/>
    <xf numFmtId="0" fontId="0" fillId="5" borderId="14" xfId="0" applyFont="1" applyFill="1" applyBorder="1"/>
    <xf numFmtId="0" fontId="0" fillId="5" borderId="24" xfId="0" applyFill="1" applyBorder="1"/>
    <xf numFmtId="164" fontId="1" fillId="5" borderId="17" xfId="1" applyNumberFormat="1" applyFont="1" applyFill="1" applyBorder="1"/>
    <xf numFmtId="164" fontId="1" fillId="5" borderId="19" xfId="1" applyNumberFormat="1" applyFont="1" applyFill="1" applyBorder="1"/>
    <xf numFmtId="0" fontId="0" fillId="7" borderId="2" xfId="0" applyFill="1" applyBorder="1" applyProtection="1">
      <protection locked="0"/>
    </xf>
    <xf numFmtId="164" fontId="0" fillId="7" borderId="25" xfId="1" applyNumberFormat="1" applyFont="1" applyFill="1" applyBorder="1" applyAlignment="1" applyProtection="1">
      <alignment horizontal="center"/>
      <protection locked="0"/>
    </xf>
    <xf numFmtId="164" fontId="0" fillId="7" borderId="26" xfId="1" applyNumberFormat="1" applyFont="1" applyFill="1" applyBorder="1" applyAlignment="1" applyProtection="1">
      <alignment horizontal="center"/>
      <protection locked="0"/>
    </xf>
    <xf numFmtId="9" fontId="2" fillId="5" borderId="0" xfId="2" applyNumberFormat="1" applyFont="1" applyFill="1" applyBorder="1"/>
    <xf numFmtId="3" fontId="10" fillId="0" borderId="0" xfId="3" applyNumberFormat="1" applyFont="1" applyProtection="1"/>
    <xf numFmtId="0" fontId="2" fillId="5" borderId="14" xfId="0" applyFont="1" applyFill="1" applyBorder="1"/>
    <xf numFmtId="9" fontId="0" fillId="5" borderId="15" xfId="2" applyFont="1" applyFill="1" applyBorder="1"/>
    <xf numFmtId="3" fontId="0" fillId="5" borderId="2" xfId="0" applyNumberFormat="1" applyFont="1" applyFill="1" applyBorder="1"/>
    <xf numFmtId="0" fontId="0" fillId="5" borderId="14" xfId="0" applyFill="1" applyBorder="1" applyAlignment="1">
      <alignment vertical="center"/>
    </xf>
    <xf numFmtId="0" fontId="0" fillId="5" borderId="29" xfId="0" applyFill="1" applyBorder="1" applyAlignment="1">
      <alignment vertical="center" wrapText="1"/>
    </xf>
    <xf numFmtId="0" fontId="0" fillId="5" borderId="31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2" xfId="0" applyFill="1" applyBorder="1" applyAlignment="1">
      <alignment vertical="center"/>
    </xf>
    <xf numFmtId="0" fontId="0" fillId="5" borderId="34" xfId="0" applyFill="1" applyBorder="1" applyAlignment="1">
      <alignment vertical="center" wrapText="1"/>
    </xf>
    <xf numFmtId="0" fontId="0" fillId="5" borderId="33" xfId="0" applyFill="1" applyBorder="1" applyAlignment="1">
      <alignment vertical="center"/>
    </xf>
    <xf numFmtId="0" fontId="0" fillId="5" borderId="33" xfId="0" applyFont="1" applyFill="1" applyBorder="1" applyAlignment="1">
      <alignment vertical="center"/>
    </xf>
    <xf numFmtId="0" fontId="0" fillId="5" borderId="14" xfId="0" applyFill="1" applyBorder="1" applyAlignment="1">
      <alignment vertical="center" wrapText="1"/>
    </xf>
    <xf numFmtId="164" fontId="0" fillId="7" borderId="2" xfId="1" applyNumberFormat="1" applyFont="1" applyFill="1" applyBorder="1" applyProtection="1">
      <protection locked="0"/>
    </xf>
    <xf numFmtId="164" fontId="0" fillId="7" borderId="4" xfId="1" applyNumberFormat="1" applyFont="1" applyFill="1" applyBorder="1" applyProtection="1">
      <protection locked="0"/>
    </xf>
    <xf numFmtId="3" fontId="0" fillId="7" borderId="2" xfId="0" applyNumberFormat="1" applyFill="1" applyBorder="1" applyProtection="1">
      <protection locked="0"/>
    </xf>
    <xf numFmtId="164" fontId="11" fillId="5" borderId="0" xfId="1" applyNumberFormat="1" applyFont="1" applyFill="1" applyBorder="1"/>
    <xf numFmtId="164" fontId="0" fillId="5" borderId="38" xfId="2" applyNumberFormat="1" applyFont="1" applyFill="1" applyBorder="1"/>
    <xf numFmtId="0" fontId="0" fillId="5" borderId="17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2" xfId="0" applyFill="1" applyBorder="1" applyProtection="1"/>
    <xf numFmtId="0" fontId="11" fillId="5" borderId="1" xfId="0" applyFont="1" applyFill="1" applyBorder="1"/>
    <xf numFmtId="164" fontId="11" fillId="5" borderId="9" xfId="1" applyNumberFormat="1" applyFont="1" applyFill="1" applyBorder="1"/>
    <xf numFmtId="164" fontId="11" fillId="5" borderId="13" xfId="1" applyNumberFormat="1" applyFont="1" applyFill="1" applyBorder="1"/>
    <xf numFmtId="0" fontId="11" fillId="6" borderId="22" xfId="0" applyFont="1" applyFill="1" applyBorder="1"/>
    <xf numFmtId="164" fontId="11" fillId="6" borderId="15" xfId="1" applyNumberFormat="1" applyFont="1" applyFill="1" applyBorder="1"/>
    <xf numFmtId="164" fontId="11" fillId="6" borderId="24" xfId="1" applyNumberFormat="1" applyFont="1" applyFill="1" applyBorder="1"/>
    <xf numFmtId="0" fontId="11" fillId="5" borderId="18" xfId="0" applyFont="1" applyFill="1" applyBorder="1"/>
    <xf numFmtId="164" fontId="11" fillId="5" borderId="23" xfId="1" applyNumberFormat="1" applyFont="1" applyFill="1" applyBorder="1"/>
    <xf numFmtId="0" fontId="12" fillId="5" borderId="24" xfId="0" applyFont="1" applyFill="1" applyBorder="1"/>
    <xf numFmtId="164" fontId="11" fillId="5" borderId="7" xfId="1" applyNumberFormat="1" applyFont="1" applyFill="1" applyBorder="1"/>
    <xf numFmtId="0" fontId="0" fillId="0" borderId="0" xfId="0" applyFill="1" applyBorder="1" applyProtection="1"/>
  </cellXfs>
  <cellStyles count="4">
    <cellStyle name="Komma" xfId="1" builtinId="3"/>
    <cellStyle name="Komma 2" xfId="3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F17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Normal="100" workbookViewId="0">
      <selection activeCell="C18" sqref="C18"/>
    </sheetView>
  </sheetViews>
  <sheetFormatPr defaultRowHeight="15"/>
  <cols>
    <col min="1" max="1" width="72.42578125" customWidth="1"/>
    <col min="2" max="2" width="6.85546875" customWidth="1"/>
    <col min="3" max="3" width="27.7109375" customWidth="1"/>
    <col min="4" max="4" width="12.140625" customWidth="1"/>
    <col min="5" max="5" width="29.42578125" customWidth="1"/>
    <col min="6" max="6" width="15.140625" customWidth="1"/>
    <col min="7" max="7" width="13.42578125" customWidth="1"/>
    <col min="8" max="8" width="12.42578125" customWidth="1"/>
  </cols>
  <sheetData>
    <row r="1" spans="1:8">
      <c r="A1" s="5" t="s">
        <v>2</v>
      </c>
    </row>
    <row r="2" spans="1:8" ht="15.75" thickBot="1">
      <c r="A2" s="5"/>
      <c r="C2" s="53" t="s">
        <v>50</v>
      </c>
    </row>
    <row r="3" spans="1:8" ht="15.75" thickBot="1">
      <c r="A3" s="8" t="s">
        <v>0</v>
      </c>
      <c r="C3" s="21" t="s">
        <v>57</v>
      </c>
      <c r="D3" s="22"/>
      <c r="E3" s="22"/>
      <c r="F3" s="22"/>
      <c r="G3" s="22"/>
      <c r="H3" s="22"/>
    </row>
    <row r="4" spans="1:8" ht="36" customHeight="1" thickBot="1">
      <c r="A4" s="11" t="s">
        <v>3</v>
      </c>
      <c r="C4" s="26" t="s">
        <v>49</v>
      </c>
      <c r="D4" s="69">
        <v>12</v>
      </c>
      <c r="E4" s="51" t="s">
        <v>46</v>
      </c>
      <c r="F4" s="69">
        <v>4</v>
      </c>
      <c r="G4" s="27"/>
      <c r="H4" s="28"/>
    </row>
    <row r="5" spans="1:8" ht="47.45" customHeight="1">
      <c r="A5" s="12" t="s">
        <v>5</v>
      </c>
      <c r="C5" s="29" t="s">
        <v>19</v>
      </c>
      <c r="D5" s="72">
        <f>+F4/D4</f>
        <v>0.33333333333333331</v>
      </c>
      <c r="E5" s="89" t="str">
        <f>IF(+D5&lt;30%,"Kompensation ikke muligt","Kompensation mulig")</f>
        <v>Kompensation mulig</v>
      </c>
      <c r="F5" s="20"/>
      <c r="G5" s="20"/>
      <c r="H5" s="30"/>
    </row>
    <row r="6" spans="1:8" ht="33.6" customHeight="1">
      <c r="A6" s="12" t="s">
        <v>4</v>
      </c>
      <c r="C6" s="31"/>
      <c r="D6" s="45"/>
      <c r="E6" s="24" t="s">
        <v>18</v>
      </c>
      <c r="F6" s="24" t="s">
        <v>22</v>
      </c>
      <c r="G6" s="95" t="s">
        <v>92</v>
      </c>
      <c r="H6" s="32"/>
    </row>
    <row r="7" spans="1:8" ht="18.600000000000001" customHeight="1">
      <c r="A7" s="13" t="s">
        <v>6</v>
      </c>
      <c r="C7" s="31" t="s">
        <v>20</v>
      </c>
      <c r="D7" s="46"/>
      <c r="E7" s="70">
        <v>40000</v>
      </c>
      <c r="F7" s="23">
        <f>+E7*0.75</f>
        <v>30000</v>
      </c>
      <c r="G7" s="96">
        <f>IF(AND(+$D$5&gt;=30%,+F7&lt;23000),+F7,IF(AND(+$D$5&gt;=30%,F7&gt;=23000),23000,0))</f>
        <v>23000</v>
      </c>
      <c r="H7" s="67" t="str">
        <f>IF(+G7=23000,"Max. beløb","Beregnet")</f>
        <v>Max. beløb</v>
      </c>
    </row>
    <row r="8" spans="1:8" ht="32.1" customHeight="1">
      <c r="A8" s="12" t="s">
        <v>7</v>
      </c>
      <c r="C8" s="31" t="s">
        <v>21</v>
      </c>
      <c r="D8" s="46"/>
      <c r="E8" s="70">
        <v>28000</v>
      </c>
      <c r="F8" s="23">
        <f>+E8*0.75</f>
        <v>21000</v>
      </c>
      <c r="G8" s="96">
        <f>IF(AND(+$D$5&gt;=30%,+F8&lt;23000),+F8,IF(AND(+$D$5&gt;=30%,F8&gt;=23000),23000,0))</f>
        <v>21000</v>
      </c>
      <c r="H8" s="67" t="str">
        <f>IF(+G8=23000,"Max. beløb","Beregnet")</f>
        <v>Beregnet</v>
      </c>
    </row>
    <row r="9" spans="1:8" ht="16.5" customHeight="1" thickBot="1">
      <c r="A9" s="14" t="s">
        <v>8</v>
      </c>
      <c r="C9" s="31" t="s">
        <v>47</v>
      </c>
      <c r="D9" s="46"/>
      <c r="E9" s="70">
        <v>31000</v>
      </c>
      <c r="F9" s="23">
        <f>+E9*0.9</f>
        <v>27900</v>
      </c>
      <c r="G9" s="96">
        <f>IF(AND(+$D$5&gt;=30%,+F9&lt;26000),+F9,IF(AND(+$D$5&gt;=30%,F9&gt;=26000),26000,0))</f>
        <v>26000</v>
      </c>
      <c r="H9" s="67" t="str">
        <f>IF(+G9=26000,"Max. beløb","Beregnet")</f>
        <v>Max. beløb</v>
      </c>
    </row>
    <row r="10" spans="1:8" ht="15.75" thickBot="1">
      <c r="C10" s="33" t="s">
        <v>48</v>
      </c>
      <c r="D10" s="49"/>
      <c r="E10" s="71">
        <v>26000</v>
      </c>
      <c r="F10" s="50">
        <f>+E10*0.9</f>
        <v>23400</v>
      </c>
      <c r="G10" s="97">
        <f>IF(AND(+$D$5&gt;=30%,+F10&lt;26000),+F10,IF(AND(+$D$5&gt;=30%,F10&gt;=26000),26000,0))</f>
        <v>23400</v>
      </c>
      <c r="H10" s="68" t="str">
        <f>IF(+G10=26000,"Max. beløb","Beregnet")</f>
        <v>Beregnet</v>
      </c>
    </row>
    <row r="11" spans="1:8" ht="15.75" thickBot="1">
      <c r="A11" s="16" t="s">
        <v>45</v>
      </c>
      <c r="C11" s="25"/>
      <c r="D11" s="25"/>
      <c r="E11" s="47"/>
      <c r="F11" s="25"/>
      <c r="G11" s="48"/>
      <c r="H11" s="25"/>
    </row>
    <row r="12" spans="1:8" ht="30">
      <c r="A12" s="15" t="s">
        <v>15</v>
      </c>
    </row>
    <row r="13" spans="1:8" ht="32.1" customHeight="1">
      <c r="A13" s="9" t="s">
        <v>16</v>
      </c>
      <c r="G13" s="105"/>
    </row>
    <row r="14" spans="1:8" ht="32.1" customHeight="1" thickBot="1">
      <c r="A14" s="10" t="s">
        <v>17</v>
      </c>
    </row>
    <row r="15" spans="1:8" ht="15.75" thickBot="1"/>
    <row r="16" spans="1:8" ht="15.75" thickBot="1">
      <c r="A16" s="8" t="s">
        <v>9</v>
      </c>
    </row>
    <row r="17" spans="1:1" ht="60">
      <c r="A17" s="9" t="s">
        <v>91</v>
      </c>
    </row>
    <row r="18" spans="1:1" ht="45.6" customHeight="1">
      <c r="A18" s="9" t="s">
        <v>11</v>
      </c>
    </row>
    <row r="19" spans="1:1" ht="30" customHeight="1">
      <c r="A19" s="9" t="s">
        <v>10</v>
      </c>
    </row>
    <row r="20" spans="1:1" ht="15.95" customHeight="1">
      <c r="A20" s="9" t="s">
        <v>12</v>
      </c>
    </row>
    <row r="21" spans="1:1" ht="31.5" customHeight="1">
      <c r="A21" s="9" t="s">
        <v>13</v>
      </c>
    </row>
    <row r="22" spans="1:1" ht="30" customHeight="1">
      <c r="A22" s="9" t="s">
        <v>93</v>
      </c>
    </row>
    <row r="23" spans="1:1" ht="32.1" customHeight="1" thickBot="1">
      <c r="A23" s="10" t="s">
        <v>14</v>
      </c>
    </row>
  </sheetData>
  <sheetProtection algorithmName="SHA-512" hashValue="JAcDePKyPqYQSBQ6z/9/UPOOpUprVsiLNxiVlPDYMWJ+8Hc+3pvid4lkw1S1gvcw2h7l8ukIo7Pgymidz1EjCw==" saltValue="dl8TA83no1Yiak6mj3vKQ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  <headerFooter>
    <oddHeader>&amp;R&amp;D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zoomScaleNormal="100" workbookViewId="0"/>
  </sheetViews>
  <sheetFormatPr defaultRowHeight="15"/>
  <cols>
    <col min="1" max="1" width="89.7109375" customWidth="1"/>
    <col min="2" max="2" width="6.85546875" customWidth="1"/>
    <col min="3" max="3" width="31.7109375" bestFit="1" customWidth="1"/>
    <col min="4" max="4" width="14.85546875" customWidth="1"/>
    <col min="5" max="5" width="16.7109375" customWidth="1"/>
    <col min="6" max="6" width="10" bestFit="1" customWidth="1"/>
    <col min="7" max="7" width="5.85546875" customWidth="1"/>
    <col min="8" max="8" width="10" bestFit="1" customWidth="1"/>
    <col min="9" max="9" width="10" customWidth="1"/>
    <col min="10" max="10" width="10" bestFit="1" customWidth="1"/>
  </cols>
  <sheetData>
    <row r="1" spans="1:12">
      <c r="A1" s="5" t="s">
        <v>23</v>
      </c>
    </row>
    <row r="2" spans="1:12" ht="15.75" thickBot="1">
      <c r="A2" s="5"/>
      <c r="C2" s="53" t="s">
        <v>50</v>
      </c>
    </row>
    <row r="3" spans="1:12" ht="15.75" thickBot="1">
      <c r="A3" s="35" t="s">
        <v>0</v>
      </c>
      <c r="C3" s="17" t="s">
        <v>57</v>
      </c>
      <c r="D3" s="18"/>
      <c r="E3" s="18"/>
      <c r="F3" s="19"/>
    </row>
    <row r="4" spans="1:12" ht="30.95" customHeight="1" thickBot="1">
      <c r="A4" s="11" t="s">
        <v>24</v>
      </c>
      <c r="C4" s="39" t="s">
        <v>33</v>
      </c>
      <c r="D4" s="40" t="s">
        <v>34</v>
      </c>
      <c r="E4" s="52" t="s">
        <v>35</v>
      </c>
      <c r="F4" s="98" t="s">
        <v>1</v>
      </c>
    </row>
    <row r="5" spans="1:12" ht="15.95" customHeight="1" thickBot="1">
      <c r="A5" s="34" t="s">
        <v>25</v>
      </c>
      <c r="C5" s="41" t="s">
        <v>44</v>
      </c>
      <c r="D5" s="38">
        <v>119.05</v>
      </c>
      <c r="E5" s="69">
        <v>37</v>
      </c>
      <c r="F5" s="99">
        <f>+D5*E5</f>
        <v>4404.8499999999995</v>
      </c>
    </row>
    <row r="6" spans="1:12" ht="32.1" customHeight="1" thickBot="1">
      <c r="A6" s="12" t="s">
        <v>26</v>
      </c>
      <c r="C6" s="42" t="s">
        <v>43</v>
      </c>
      <c r="D6" s="43">
        <v>119.05</v>
      </c>
      <c r="E6" s="69">
        <v>74</v>
      </c>
      <c r="F6" s="100">
        <f>+D6*E6</f>
        <v>8809.6999999999989</v>
      </c>
    </row>
    <row r="7" spans="1:12" ht="32.1" customHeight="1">
      <c r="A7" s="12" t="s">
        <v>27</v>
      </c>
    </row>
    <row r="8" spans="1:12" ht="16.5" customHeight="1">
      <c r="A8" s="44" t="s">
        <v>36</v>
      </c>
    </row>
    <row r="9" spans="1:12" ht="33" customHeight="1" thickBot="1">
      <c r="A9" s="36" t="s">
        <v>29</v>
      </c>
    </row>
    <row r="10" spans="1:12" ht="15.75" thickBot="1"/>
    <row r="11" spans="1:12" ht="15.75" thickBot="1">
      <c r="A11" s="8" t="s">
        <v>28</v>
      </c>
    </row>
    <row r="12" spans="1:12" ht="32.450000000000003" customHeight="1">
      <c r="A12" s="15" t="s">
        <v>30</v>
      </c>
      <c r="G12" s="4"/>
      <c r="H12" s="4"/>
      <c r="I12" s="4"/>
      <c r="J12" s="4"/>
      <c r="K12" s="4"/>
      <c r="L12" s="4"/>
    </row>
    <row r="13" spans="1:12" ht="17.100000000000001" customHeight="1">
      <c r="A13" s="9" t="s">
        <v>31</v>
      </c>
      <c r="D13" s="4"/>
    </row>
    <row r="14" spans="1:12" ht="48" customHeight="1" thickBot="1">
      <c r="A14" s="10" t="s">
        <v>32</v>
      </c>
      <c r="D14" s="4"/>
    </row>
    <row r="15" spans="1:12">
      <c r="A15" s="25"/>
      <c r="F15" s="1"/>
      <c r="H15" s="1"/>
      <c r="I15" s="3"/>
      <c r="J15" s="1"/>
    </row>
    <row r="16" spans="1:12">
      <c r="A16" s="25"/>
      <c r="F16" s="1"/>
      <c r="H16" s="1"/>
      <c r="I16" s="3"/>
      <c r="J16" s="1"/>
    </row>
    <row r="17" spans="1:11">
      <c r="A17" s="25"/>
      <c r="F17" s="1"/>
      <c r="H17" s="1"/>
      <c r="I17" s="3"/>
      <c r="J17" s="1"/>
    </row>
    <row r="18" spans="1:11">
      <c r="A18" s="37"/>
      <c r="D18" s="4"/>
      <c r="F18" s="6"/>
      <c r="H18" s="1"/>
      <c r="I18" s="3"/>
      <c r="J18" s="6"/>
    </row>
    <row r="19" spans="1:11">
      <c r="A19" s="25"/>
      <c r="D19" s="4"/>
      <c r="E19" s="4"/>
      <c r="F19" s="7"/>
      <c r="G19" s="4"/>
      <c r="H19" s="4"/>
      <c r="I19" s="4"/>
      <c r="J19" s="7"/>
      <c r="K19" s="4"/>
    </row>
    <row r="20" spans="1:11">
      <c r="A20" s="25"/>
    </row>
    <row r="21" spans="1:11">
      <c r="A21" s="37"/>
      <c r="D21" s="2"/>
    </row>
  </sheetData>
  <sheetProtection algorithmName="SHA-512" hashValue="YYxu3eaims/7/Z1lI0GBRTK8MUlXiu1PBLijyXR+LD30yfAjCQJBsenfSa6fA/nVh7jWYXzMztXZPlBNoYwtug==" saltValue="heWW/UOVZx4ySFAapE0xo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  <headerFooter>
    <oddHeader>&amp;R&amp;D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Normal="100" workbookViewId="0"/>
  </sheetViews>
  <sheetFormatPr defaultRowHeight="15"/>
  <cols>
    <col min="1" max="1" width="89" customWidth="1"/>
    <col min="2" max="2" width="17" customWidth="1"/>
    <col min="3" max="3" width="20.85546875" customWidth="1"/>
    <col min="4" max="4" width="13.7109375" customWidth="1"/>
  </cols>
  <sheetData>
    <row r="1" spans="1:6">
      <c r="A1" s="5" t="s">
        <v>37</v>
      </c>
    </row>
    <row r="2" spans="1:6" ht="15.75" thickBot="1"/>
    <row r="3" spans="1:6" ht="15.75" thickBot="1">
      <c r="A3" s="8" t="s">
        <v>0</v>
      </c>
      <c r="C3" s="21" t="s">
        <v>39</v>
      </c>
      <c r="D3" s="54"/>
    </row>
    <row r="4" spans="1:6" ht="30" customHeight="1">
      <c r="A4" s="11" t="s">
        <v>77</v>
      </c>
      <c r="C4" s="78" t="s">
        <v>51</v>
      </c>
      <c r="D4" s="55" t="s">
        <v>52</v>
      </c>
    </row>
    <row r="5" spans="1:6" ht="33" customHeight="1">
      <c r="A5" s="12" t="s">
        <v>90</v>
      </c>
      <c r="C5" s="79" t="s">
        <v>74</v>
      </c>
      <c r="D5" s="91">
        <v>25</v>
      </c>
    </row>
    <row r="6" spans="1:6" ht="30" customHeight="1">
      <c r="A6" s="58" t="s">
        <v>41</v>
      </c>
      <c r="C6" s="79" t="s">
        <v>76</v>
      </c>
      <c r="D6" s="91">
        <v>50</v>
      </c>
    </row>
    <row r="7" spans="1:6" ht="30" customHeight="1">
      <c r="A7" s="12" t="s">
        <v>40</v>
      </c>
      <c r="C7" s="80" t="s">
        <v>75</v>
      </c>
      <c r="D7" s="92">
        <v>80</v>
      </c>
    </row>
    <row r="8" spans="1:6" ht="30.75" thickBot="1">
      <c r="A8" s="12" t="s">
        <v>38</v>
      </c>
      <c r="C8" s="81" t="s">
        <v>70</v>
      </c>
      <c r="D8" s="93">
        <v>100</v>
      </c>
    </row>
    <row r="9" spans="1:6" ht="15.75" thickBot="1">
      <c r="A9" s="60" t="s">
        <v>42</v>
      </c>
    </row>
    <row r="10" spans="1:6" ht="15.75" thickBot="1">
      <c r="C10" s="53" t="s">
        <v>50</v>
      </c>
    </row>
    <row r="11" spans="1:6" ht="15.75" thickBot="1">
      <c r="A11" s="35" t="s">
        <v>53</v>
      </c>
      <c r="C11" s="17" t="s">
        <v>58</v>
      </c>
      <c r="D11" s="18"/>
      <c r="E11" s="19"/>
      <c r="F11" s="25"/>
    </row>
    <row r="12" spans="1:6" ht="27.75" customHeight="1" thickBot="1">
      <c r="A12" s="56" t="s">
        <v>54</v>
      </c>
      <c r="C12" s="85" t="s">
        <v>83</v>
      </c>
      <c r="D12" s="86">
        <v>1200000</v>
      </c>
      <c r="E12" s="30" t="s">
        <v>61</v>
      </c>
    </row>
    <row r="13" spans="1:6" ht="30.75" thickBot="1">
      <c r="A13" s="57" t="s">
        <v>89</v>
      </c>
      <c r="C13" s="82" t="s">
        <v>82</v>
      </c>
      <c r="D13" s="87">
        <v>300000</v>
      </c>
      <c r="E13" s="30" t="s">
        <v>61</v>
      </c>
    </row>
    <row r="14" spans="1:6" ht="33" customHeight="1" thickBot="1">
      <c r="A14" s="57" t="s">
        <v>78</v>
      </c>
      <c r="C14" s="77" t="s">
        <v>81</v>
      </c>
      <c r="D14" s="90">
        <f>(+D13-D12)/-D12*100</f>
        <v>75</v>
      </c>
      <c r="E14" s="30" t="s">
        <v>59</v>
      </c>
    </row>
    <row r="15" spans="1:6" ht="33" customHeight="1" thickBot="1">
      <c r="A15" s="57" t="s">
        <v>55</v>
      </c>
      <c r="C15" s="82" t="s">
        <v>69</v>
      </c>
      <c r="D15" s="94">
        <f>IF(AND(D14&gt;=40,D14&lt;=59.999),D5,IF(AND(D14&gt;=60,D14&lt;=79.999),D6,IF(AND(D14&gt;=80,D14&lt;=100),D7,0)))</f>
        <v>50</v>
      </c>
      <c r="E15" s="75" t="s">
        <v>59</v>
      </c>
    </row>
    <row r="16" spans="1:6" ht="25.5" customHeight="1" thickBot="1">
      <c r="A16" s="58" t="s">
        <v>56</v>
      </c>
      <c r="C16" s="74" t="s">
        <v>80</v>
      </c>
      <c r="D16" s="20"/>
      <c r="E16" s="30"/>
    </row>
    <row r="17" spans="1:7" ht="30.75" customHeight="1" thickBot="1">
      <c r="A17" s="57" t="s">
        <v>62</v>
      </c>
      <c r="C17" s="83" t="s">
        <v>87</v>
      </c>
      <c r="D17" s="88">
        <v>36000</v>
      </c>
      <c r="E17" s="30" t="s">
        <v>61</v>
      </c>
      <c r="G17" s="64"/>
    </row>
    <row r="18" spans="1:7" ht="30.75" customHeight="1" thickBot="1">
      <c r="A18" s="59" t="s">
        <v>79</v>
      </c>
      <c r="C18" s="83" t="s">
        <v>86</v>
      </c>
      <c r="D18" s="88">
        <v>12000</v>
      </c>
      <c r="E18" s="30" t="s">
        <v>61</v>
      </c>
      <c r="G18" s="73"/>
    </row>
    <row r="19" spans="1:7" ht="30" customHeight="1" thickBot="1">
      <c r="C19" s="83" t="s">
        <v>88</v>
      </c>
      <c r="D19" s="88">
        <v>18000</v>
      </c>
      <c r="E19" s="30" t="s">
        <v>61</v>
      </c>
    </row>
    <row r="20" spans="1:7" ht="30" customHeight="1" thickBot="1">
      <c r="C20" s="83" t="s">
        <v>85</v>
      </c>
      <c r="D20" s="88">
        <v>9000</v>
      </c>
      <c r="E20" s="30" t="s">
        <v>61</v>
      </c>
    </row>
    <row r="21" spans="1:7" ht="30" customHeight="1" thickBot="1">
      <c r="C21" s="84" t="s">
        <v>84</v>
      </c>
      <c r="D21" s="76">
        <f>SUM(D17:D20)</f>
        <v>75000</v>
      </c>
      <c r="E21" s="30" t="s">
        <v>61</v>
      </c>
    </row>
    <row r="22" spans="1:7">
      <c r="C22" s="31"/>
      <c r="D22" s="20"/>
      <c r="E22" s="30"/>
    </row>
    <row r="23" spans="1:7" ht="15.75" thickBot="1">
      <c r="C23" s="101" t="s">
        <v>60</v>
      </c>
      <c r="D23" s="102">
        <f>IF(D21&gt;=25000,D21*D15/100,0)</f>
        <v>37500</v>
      </c>
      <c r="E23" s="103" t="s">
        <v>61</v>
      </c>
    </row>
  </sheetData>
  <sheetProtection algorithmName="SHA-512" hashValue="dgL7mk1kF+saBKwK2M2iwY8HcOvycy6oDO3Q0Q+pwk+zUIr6KPgJRaBS/PdgboxL/xa89bkY6V2PAEoeQcg56w==" saltValue="VIqqawxZDimTupJ4XxeC+A==" spinCount="100000" sheet="1" objects="1" scenarios="1"/>
  <pageMargins left="0.70866141732283461" right="0.70866141732283461" top="0.74803149606299213" bottom="0.74803149606299213" header="0.31496062992125984" footer="0.31496062992125984"/>
  <pageSetup paperSize="9" scale="86" orientation="landscape" horizontalDpi="300" verticalDpi="300" r:id="rId1"/>
  <headerFooter>
    <oddHeader>&amp;R&amp;D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/>
  </sheetViews>
  <sheetFormatPr defaultRowHeight="15"/>
  <cols>
    <col min="1" max="1" width="89" customWidth="1"/>
    <col min="3" max="3" width="23.28515625" customWidth="1"/>
    <col min="4" max="4" width="11.42578125" customWidth="1"/>
  </cols>
  <sheetData>
    <row r="1" spans="1:6">
      <c r="A1" s="5" t="s">
        <v>63</v>
      </c>
    </row>
    <row r="2" spans="1:6" ht="15.75" thickBot="1"/>
    <row r="3" spans="1:6" ht="15.75" thickBot="1">
      <c r="A3" s="16" t="s">
        <v>0</v>
      </c>
      <c r="C3" s="53" t="s">
        <v>50</v>
      </c>
    </row>
    <row r="4" spans="1:6" ht="30.75" thickBot="1">
      <c r="A4" s="11" t="s">
        <v>64</v>
      </c>
      <c r="C4" s="21" t="s">
        <v>72</v>
      </c>
      <c r="D4" s="22"/>
      <c r="E4" s="22"/>
    </row>
    <row r="5" spans="1:6" ht="18" customHeight="1" thickBot="1">
      <c r="A5" s="12" t="s">
        <v>66</v>
      </c>
      <c r="C5" s="61"/>
      <c r="D5" s="27"/>
      <c r="E5" s="28"/>
    </row>
    <row r="6" spans="1:6" ht="19.5" customHeight="1" thickBot="1">
      <c r="A6" s="57" t="s">
        <v>41</v>
      </c>
      <c r="C6" s="65" t="s">
        <v>68</v>
      </c>
      <c r="D6" s="88">
        <v>28000</v>
      </c>
      <c r="E6" s="30" t="s">
        <v>61</v>
      </c>
    </row>
    <row r="7" spans="1:6" ht="19.5" customHeight="1" thickBot="1">
      <c r="A7" s="57" t="s">
        <v>94</v>
      </c>
      <c r="C7" s="101" t="s">
        <v>60</v>
      </c>
      <c r="D7" s="104">
        <f>IF(+D6&lt;30666.66666,+D6*0.75,23000)</f>
        <v>21000</v>
      </c>
      <c r="E7" s="66" t="s">
        <v>61</v>
      </c>
    </row>
    <row r="8" spans="1:6" ht="33" customHeight="1" thickBot="1">
      <c r="A8" s="12" t="s">
        <v>65</v>
      </c>
    </row>
    <row r="9" spans="1:6" ht="18" customHeight="1" thickBot="1">
      <c r="A9" s="12" t="s">
        <v>71</v>
      </c>
      <c r="C9" s="21" t="s">
        <v>73</v>
      </c>
      <c r="D9" s="22"/>
      <c r="E9" s="22"/>
      <c r="F9" s="62"/>
    </row>
    <row r="10" spans="1:6" ht="18.75" customHeight="1" thickBot="1">
      <c r="A10" s="10" t="s">
        <v>67</v>
      </c>
      <c r="C10" s="61"/>
      <c r="D10" s="27"/>
      <c r="E10" s="28"/>
      <c r="F10" s="62"/>
    </row>
    <row r="11" spans="1:6" ht="22.5" customHeight="1" thickBot="1">
      <c r="C11" s="65" t="s">
        <v>68</v>
      </c>
      <c r="D11" s="88">
        <v>61000</v>
      </c>
      <c r="E11" s="30" t="s">
        <v>61</v>
      </c>
      <c r="F11" s="62"/>
    </row>
    <row r="12" spans="1:6" ht="23.25" customHeight="1" thickBot="1">
      <c r="C12" s="101" t="s">
        <v>60</v>
      </c>
      <c r="D12" s="104">
        <f>IF(+D11&lt;61333.3333,+D11*0.75,46000)</f>
        <v>45750</v>
      </c>
      <c r="E12" s="66" t="s">
        <v>61</v>
      </c>
      <c r="F12" s="62"/>
    </row>
    <row r="13" spans="1:6" ht="21" customHeight="1">
      <c r="C13" s="25"/>
      <c r="D13" s="25"/>
      <c r="E13" s="25"/>
      <c r="F13" s="62"/>
    </row>
    <row r="14" spans="1:6">
      <c r="C14" s="63"/>
      <c r="D14" s="64"/>
      <c r="E14" s="63"/>
      <c r="F14" s="62"/>
    </row>
    <row r="15" spans="1:6">
      <c r="C15" s="62"/>
      <c r="D15" s="62"/>
      <c r="E15" s="62"/>
      <c r="F15" s="62"/>
    </row>
  </sheetData>
  <sheetProtection algorithmName="SHA-512" hashValue="kP/00Q+wltyTKT6OMzMC/G1aSPmC8wTxZ2zMaGQ9YRQygegzxt9pz/YAtA7dgf4EHPqniy4yTLQcX3sbFXrfPg==" saltValue="aodTWPqwIsMT9RNDB1xXx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headerFooter>
    <oddHeader>&amp;R&amp;D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1</vt:i4>
      </vt:variant>
    </vt:vector>
  </HeadingPairs>
  <TitlesOfParts>
    <vt:vector size="5" baseType="lpstr">
      <vt:lpstr>Lønkompensation ved hjemsend.</vt:lpstr>
      <vt:lpstr>Refusion af sygedagpenge</vt:lpstr>
      <vt:lpstr>Kompensation for faste udgifter</vt:lpstr>
      <vt:lpstr>Kompensation til selvstændige</vt:lpstr>
      <vt:lpstr>'Kompensation for faste udgifter'!Udskriftsområde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Skovholm</dc:creator>
  <cp:lastModifiedBy>Martin Skovholm</cp:lastModifiedBy>
  <cp:lastPrinted>2020-03-24T10:38:45Z</cp:lastPrinted>
  <dcterms:created xsi:type="dcterms:W3CDTF">2020-03-21T06:40:22Z</dcterms:created>
  <dcterms:modified xsi:type="dcterms:W3CDTF">2020-03-24T10:38:53Z</dcterms:modified>
</cp:coreProperties>
</file>